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Hoja1" sheetId="1" r:id="rId1"/>
    <sheet name="Hoja2" sheetId="2" state="hidden" r:id="rId2"/>
  </sheets>
  <calcPr calcId="125725"/>
</workbook>
</file>

<file path=xl/calcChain.xml><?xml version="1.0" encoding="utf-8"?>
<calcChain xmlns="http://schemas.openxmlformats.org/spreadsheetml/2006/main">
  <c r="D13" i="1"/>
  <c r="L15" s="1"/>
  <c r="E5"/>
  <c r="E6" s="1"/>
  <c r="E8" s="1"/>
  <c r="G15" s="1"/>
  <c r="I10" i="2"/>
  <c r="K10"/>
  <c r="M15" i="1" l="1"/>
  <c r="O14"/>
  <c r="O16"/>
  <c r="O15"/>
  <c r="N15"/>
  <c r="L14"/>
  <c r="N14" s="1"/>
  <c r="K15"/>
  <c r="E16"/>
  <c r="F15"/>
  <c r="C15"/>
  <c r="C16"/>
  <c r="H16"/>
  <c r="E15"/>
  <c r="H15"/>
  <c r="G16"/>
  <c r="F16"/>
  <c r="E7"/>
  <c r="D14" s="1"/>
  <c r="C14"/>
  <c r="M16" l="1"/>
  <c r="P16" s="1"/>
  <c r="D16" s="1"/>
  <c r="M14"/>
  <c r="P14" s="1"/>
  <c r="P15"/>
  <c r="D15" s="1"/>
  <c r="K17"/>
  <c r="K16"/>
  <c r="H14"/>
  <c r="H17" s="1"/>
  <c r="G14"/>
  <c r="G17" s="1"/>
  <c r="E14"/>
  <c r="E17" s="1"/>
  <c r="F14"/>
  <c r="F17" s="1"/>
  <c r="C17"/>
  <c r="P17" l="1"/>
  <c r="D17"/>
  <c r="D19" s="1"/>
  <c r="E19"/>
  <c r="F19"/>
  <c r="H19"/>
  <c r="G19"/>
</calcChain>
</file>

<file path=xl/sharedStrings.xml><?xml version="1.0" encoding="utf-8"?>
<sst xmlns="http://schemas.openxmlformats.org/spreadsheetml/2006/main" count="45" uniqueCount="44">
  <si>
    <t>SUELDO</t>
  </si>
  <si>
    <t>7 DIAS</t>
  </si>
  <si>
    <t>3 DIAS</t>
  </si>
  <si>
    <t>15 DIAS</t>
  </si>
  <si>
    <t>SIN BAJA</t>
  </si>
  <si>
    <t>Sueldo Base C.E. Vestuario C.G.C.E. C.S.C.E. trienios Extra Base Contingencia</t>
  </si>
  <si>
    <t>Subof Mayor 9 58,98 € 5 46,41 € 2 3,87 € 632,66 € 235,06 € 436,72 € 352,25 € 3.185,95 €</t>
  </si>
  <si>
    <t>Subtte. 9 58,98 € 5 09,84 € 2 3,87 € 537,28 € 170,69 € 379,40 € 319,53 € 2.899,59 €</t>
  </si>
  <si>
    <t>Brigada 9 58,98 € 4 73,35 € 2 3,87 € 399,84 € 160,20 € 259,63 € 288,80 € 2.564,67 €</t>
  </si>
  <si>
    <t>Sgto 1º 9 58,98 € 4 39,70 € 2 3,87 € 325,58 € 148,32 € 145,54 € 268,83 € 2.310,82 €</t>
  </si>
  <si>
    <t>Sgto 9 58,98 € 4 17,25 € 2 3,87 € 248,07 € 148,32 € 48,80 € 252,17 € 2.097,46 €</t>
  </si>
  <si>
    <t xml:space="preserve">Sueldo Base </t>
  </si>
  <si>
    <t xml:space="preserve">C.E. </t>
  </si>
  <si>
    <t xml:space="preserve">Vestuario </t>
  </si>
  <si>
    <t xml:space="preserve">C.G.C.E. </t>
  </si>
  <si>
    <t xml:space="preserve">C.S.C.E. </t>
  </si>
  <si>
    <t>trienios</t>
  </si>
  <si>
    <t xml:space="preserve"> Extra </t>
  </si>
  <si>
    <t>Base Contingencia</t>
  </si>
  <si>
    <t>Subof Mayor</t>
  </si>
  <si>
    <t>Subtte.</t>
  </si>
  <si>
    <t>Brigada</t>
  </si>
  <si>
    <t>Sgto 1º</t>
  </si>
  <si>
    <t xml:space="preserve">Sgto </t>
  </si>
  <si>
    <t>Introduzca el importe de su sueldo:</t>
  </si>
  <si>
    <t>DEL 1º AL 3º</t>
  </si>
  <si>
    <t>DEL 4º AL 20º</t>
  </si>
  <si>
    <t>A PARTIR DEL 21º</t>
  </si>
  <si>
    <t>TOTAL MES</t>
  </si>
  <si>
    <t>CON DIAS DE BAJA</t>
  </si>
  <si>
    <t>LEGISLACION</t>
  </si>
  <si>
    <t>dias</t>
  </si>
  <si>
    <t>importe</t>
  </si>
  <si>
    <t>total</t>
  </si>
  <si>
    <t>CALCULO DE IMPORTES A DESCONTAR POR BAJAS (aproximado)</t>
  </si>
  <si>
    <r>
      <t>Real Decreto-ley 20/2012, de 13 de julio, de medidas para garantizar la estabilidad presupuestaria y de fomento de la competitividad.
Disposición adicional sexta. Adecuación para los miembros de las Fuerzas Armadas y de la Guardia Civil.
1. Las disposiciones de carácter general que, para los miembros de las Fuerzas Armadas y de la Guardia Civil, regulan las materias contenidas en el título I deberán entenderse modificadas en los términos establecidos en esta disposición legal.
2. Los miembros de las Fuerzas Armadas y de la Guardia Civil a los que se refiere el artículo 21 del texto refundido de la Ley sobre Seguridad Social de las Fuerzas Armadas, aprobado por Real Decreto Legislativo 1/2000, de 9 de junio, que padezcan</t>
    </r>
    <r>
      <rPr>
        <b/>
        <sz val="10"/>
        <color rgb="FFFF0000"/>
        <rFont val="Calibri"/>
        <family val="2"/>
        <scheme val="minor"/>
      </rPr>
      <t xml:space="preserve"> insuficiencia temporal de condiciones psicofísicas para el servicio</t>
    </r>
    <r>
      <rPr>
        <b/>
        <sz val="10"/>
        <color theme="3" tint="-0.499984740745262"/>
        <rFont val="Calibri"/>
        <family val="2"/>
        <scheme val="minor"/>
      </rPr>
      <t xml:space="preserve">, percibirán el </t>
    </r>
    <r>
      <rPr>
        <b/>
        <sz val="10"/>
        <color rgb="FFFF0000"/>
        <rFont val="Calibri"/>
        <family val="2"/>
        <scheme val="minor"/>
      </rPr>
      <t>cincuenta por ciento de las retribuciones tanto básicas como complementarias, como de la prestación de hijo a cargo, en su caso, desde el primer al tercer día de la insuficiencia</t>
    </r>
    <r>
      <rPr>
        <b/>
        <sz val="10"/>
        <color theme="3" tint="-0.499984740745262"/>
        <rFont val="Calibri"/>
        <family val="2"/>
        <scheme val="minor"/>
      </rPr>
      <t>, tomando como referencia aquellas que percibían en el mes inmediato anterior al de causarse dicha insuficiencia.</t>
    </r>
    <r>
      <rPr>
        <b/>
        <sz val="10"/>
        <color rgb="FFFF0000"/>
        <rFont val="Calibri"/>
        <family val="2"/>
        <scheme val="minor"/>
      </rPr>
      <t xml:space="preserve"> Desde el día cuarto al vigésimo día, ambos inclusive, percibirán el setenta y cinco por ciento de las retribuciones tanto básicas como complementarias, como de la prestación de hijo a cargo, en su caso</t>
    </r>
    <r>
      <rPr>
        <b/>
        <sz val="10"/>
        <color theme="3" tint="-0.499984740745262"/>
        <rFont val="Calibri"/>
        <family val="2"/>
        <scheme val="minor"/>
      </rPr>
      <t xml:space="preserve">. </t>
    </r>
    <r>
      <rPr>
        <b/>
        <sz val="10"/>
        <color rgb="FFFF0000"/>
        <rFont val="Calibri"/>
        <family val="2"/>
        <scheme val="minor"/>
      </rPr>
      <t xml:space="preserve">A partir del día vigésimo primero percibirán la totalidad de las retribuciones básicas, de la prestación por hijo a cargo, en su caso, y de las retribuciones complementarias.
</t>
    </r>
    <r>
      <rPr>
        <b/>
        <sz val="10"/>
        <color theme="3" tint="-0.499984740745262"/>
        <rFont val="Calibri"/>
        <family val="2"/>
        <scheme val="minor"/>
      </rPr>
      <t xml:space="preserve">
Si la insuficiencia se hubiera producido en </t>
    </r>
    <r>
      <rPr>
        <b/>
        <sz val="10"/>
        <color rgb="FFFF0000"/>
        <rFont val="Calibri"/>
        <family val="2"/>
        <scheme val="minor"/>
      </rPr>
      <t>acto de servicio o como consecuencia de una hospitalización o intervención quirúrgica la retribución a percibir podrá ser complementada</t>
    </r>
    <r>
      <rPr>
        <b/>
        <sz val="10"/>
        <color theme="3" tint="-0.499984740745262"/>
        <rFont val="Calibri"/>
        <family val="2"/>
        <scheme val="minor"/>
      </rPr>
      <t xml:space="preserve">, desde el primer día, </t>
    </r>
    <r>
      <rPr>
        <b/>
        <sz val="10"/>
        <color rgb="FFFF0000"/>
        <rFont val="Calibri"/>
        <family val="2"/>
        <scheme val="minor"/>
      </rPr>
      <t>hasta alcanzar, como máximo el 100% de las retribuciones</t>
    </r>
    <r>
      <rPr>
        <b/>
        <sz val="10"/>
        <color theme="3" tint="-0.499984740745262"/>
        <rFont val="Calibri"/>
        <family val="2"/>
        <scheme val="minor"/>
      </rPr>
      <t xml:space="preserve"> que vinieran correspondiendo a dicho personal en el mes anterior al de causarse la insuficiencia.</t>
    </r>
  </si>
  <si>
    <t>dias.</t>
  </si>
  <si>
    <t>A partir de 21</t>
  </si>
  <si>
    <t>DIA AL 100 %</t>
  </si>
  <si>
    <t>DIA AL 50 %</t>
  </si>
  <si>
    <t>DIA AL 75 %</t>
  </si>
  <si>
    <t>Introduzca el nº de días de baja:</t>
  </si>
  <si>
    <t>Descuento de Retribuciones:</t>
  </si>
  <si>
    <t>(mensual)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</si>
</sst>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8" formatCode="#,##0.00\ &quot;€&quot;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3" fillId="5" borderId="0" xfId="0" applyFont="1" applyFill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/>
    <xf numFmtId="0" fontId="5" fillId="5" borderId="0" xfId="0" applyFont="1" applyFill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</xf>
    <xf numFmtId="164" fontId="10" fillId="3" borderId="1" xfId="0" applyNumberFormat="1" applyFont="1" applyFill="1" applyBorder="1" applyProtection="1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right"/>
      <protection locked="0"/>
    </xf>
    <xf numFmtId="164" fontId="10" fillId="3" borderId="5" xfId="0" applyNumberFormat="1" applyFont="1" applyFill="1" applyBorder="1" applyProtection="1"/>
    <xf numFmtId="164" fontId="10" fillId="3" borderId="16" xfId="0" applyNumberFormat="1" applyFont="1" applyFill="1" applyBorder="1" applyProtection="1"/>
    <xf numFmtId="164" fontId="10" fillId="3" borderId="11" xfId="0" applyNumberFormat="1" applyFont="1" applyFill="1" applyBorder="1" applyProtection="1"/>
    <xf numFmtId="0" fontId="9" fillId="3" borderId="24" xfId="0" applyFont="1" applyFill="1" applyBorder="1" applyAlignment="1" applyProtection="1">
      <alignment horizontal="left"/>
    </xf>
    <xf numFmtId="0" fontId="9" fillId="3" borderId="25" xfId="0" applyFont="1" applyFill="1" applyBorder="1" applyAlignment="1" applyProtection="1">
      <alignment horizontal="left"/>
    </xf>
    <xf numFmtId="168" fontId="12" fillId="8" borderId="4" xfId="0" applyNumberFormat="1" applyFont="1" applyFill="1" applyBorder="1" applyProtection="1"/>
    <xf numFmtId="0" fontId="7" fillId="5" borderId="13" xfId="0" applyFont="1" applyFill="1" applyBorder="1" applyAlignment="1" applyProtection="1">
      <alignment horizontal="justify" vertical="top" wrapText="1"/>
    </xf>
    <xf numFmtId="0" fontId="7" fillId="5" borderId="14" xfId="0" applyFont="1" applyFill="1" applyBorder="1" applyAlignment="1" applyProtection="1">
      <alignment horizontal="justify" vertical="top" wrapText="1"/>
    </xf>
    <xf numFmtId="0" fontId="7" fillId="5" borderId="2" xfId="0" applyFont="1" applyFill="1" applyBorder="1" applyAlignment="1" applyProtection="1">
      <alignment horizontal="justify" vertical="top" wrapText="1"/>
    </xf>
    <xf numFmtId="164" fontId="9" fillId="7" borderId="15" xfId="0" applyNumberFormat="1" applyFont="1" applyFill="1" applyBorder="1" applyProtection="1"/>
    <xf numFmtId="164" fontId="9" fillId="7" borderId="2" xfId="0" applyNumberFormat="1" applyFont="1" applyFill="1" applyBorder="1" applyProtection="1"/>
    <xf numFmtId="164" fontId="9" fillId="3" borderId="1" xfId="0" applyNumberFormat="1" applyFont="1" applyFill="1" applyBorder="1" applyProtection="1"/>
    <xf numFmtId="0" fontId="9" fillId="3" borderId="26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6" fillId="4" borderId="23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164" fontId="9" fillId="6" borderId="12" xfId="0" applyNumberFormat="1" applyFont="1" applyFill="1" applyBorder="1" applyProtection="1"/>
    <xf numFmtId="164" fontId="9" fillId="6" borderId="3" xfId="0" applyNumberFormat="1" applyFont="1" applyFill="1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361949</xdr:colOff>
      <xdr:row>0</xdr:row>
      <xdr:rowOff>47625</xdr:rowOff>
    </xdr:from>
    <xdr:to>
      <xdr:col>6</xdr:col>
      <xdr:colOff>402649</xdr:colOff>
      <xdr:row>1</xdr:row>
      <xdr:rowOff>0</xdr:rowOff>
    </xdr:to>
    <xdr:pic>
      <xdr:nvPicPr>
        <xdr:cNvPr id="4" name="3 Imagen" descr="Logo_horizontal ASFASPRO MODIFICADO 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4" y="47625"/>
          <a:ext cx="35935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F10" sqref="F10"/>
    </sheetView>
  </sheetViews>
  <sheetFormatPr baseColWidth="10" defaultRowHeight="15"/>
  <cols>
    <col min="1" max="1" width="17.7109375" customWidth="1"/>
    <col min="2" max="2" width="14.7109375" customWidth="1"/>
    <col min="3" max="3" width="16.28515625" customWidth="1"/>
    <col min="4" max="4" width="13" customWidth="1"/>
    <col min="5" max="5" width="11.5703125" customWidth="1"/>
    <col min="6" max="6" width="12.42578125" customWidth="1"/>
    <col min="7" max="7" width="12.85546875" customWidth="1"/>
    <col min="8" max="8" width="12.5703125" customWidth="1"/>
    <col min="11" max="11" width="15.140625" hidden="1" customWidth="1"/>
    <col min="12" max="12" width="6.28515625" hidden="1" customWidth="1"/>
    <col min="13" max="13" width="8.42578125" hidden="1" customWidth="1"/>
    <col min="14" max="14" width="8.85546875" hidden="1" customWidth="1"/>
    <col min="15" max="15" width="10" hidden="1" customWidth="1"/>
    <col min="16" max="16" width="0" hidden="1" customWidth="1"/>
  </cols>
  <sheetData>
    <row r="1" spans="1:16" ht="66" customHeight="1" thickTop="1">
      <c r="A1" s="4"/>
      <c r="B1" s="5"/>
      <c r="C1" s="6"/>
      <c r="D1" s="6"/>
      <c r="E1" s="6"/>
      <c r="F1" s="6"/>
      <c r="G1" s="6"/>
      <c r="H1" s="7"/>
      <c r="I1" s="4"/>
      <c r="J1" s="4"/>
    </row>
    <row r="2" spans="1:16" ht="26.25" customHeight="1">
      <c r="A2" s="4"/>
      <c r="B2" s="49" t="s">
        <v>34</v>
      </c>
      <c r="C2" s="50"/>
      <c r="D2" s="50"/>
      <c r="E2" s="50"/>
      <c r="F2" s="50"/>
      <c r="G2" s="50"/>
      <c r="H2" s="51"/>
      <c r="I2" s="4"/>
      <c r="J2" s="4"/>
    </row>
    <row r="3" spans="1:16" ht="18" customHeight="1">
      <c r="A3" s="4"/>
      <c r="B3" s="15"/>
      <c r="C3" s="26" t="s">
        <v>24</v>
      </c>
      <c r="D3" s="26"/>
      <c r="E3" s="26"/>
      <c r="F3" s="23">
        <v>0</v>
      </c>
      <c r="G3" s="26" t="s">
        <v>43</v>
      </c>
      <c r="H3" s="10"/>
      <c r="I3" s="4"/>
      <c r="J3" s="4"/>
    </row>
    <row r="4" spans="1:16" ht="11.25" customHeight="1">
      <c r="A4" s="4"/>
      <c r="B4" s="15"/>
      <c r="C4" s="11"/>
      <c r="D4" s="11"/>
      <c r="E4" s="11"/>
      <c r="F4" s="11"/>
      <c r="G4" s="9"/>
      <c r="H4" s="10"/>
      <c r="I4" s="4"/>
      <c r="J4" s="4"/>
    </row>
    <row r="5" spans="1:16" ht="15" customHeight="1">
      <c r="A5" s="4"/>
      <c r="B5" s="8"/>
      <c r="C5" s="11"/>
      <c r="D5" s="24" t="s">
        <v>0</v>
      </c>
      <c r="E5" s="40">
        <f>F3</f>
        <v>0</v>
      </c>
      <c r="F5" s="11"/>
      <c r="G5" s="11"/>
      <c r="H5" s="12"/>
      <c r="I5" s="4"/>
      <c r="J5" s="4"/>
    </row>
    <row r="6" spans="1:16" ht="15" customHeight="1">
      <c r="A6" s="4"/>
      <c r="B6" s="8"/>
      <c r="C6" s="11"/>
      <c r="D6" s="24" t="s">
        <v>38</v>
      </c>
      <c r="E6" s="40">
        <f>E5/30</f>
        <v>0</v>
      </c>
      <c r="F6" s="11"/>
      <c r="G6" s="11"/>
      <c r="H6" s="12"/>
      <c r="I6" s="4"/>
      <c r="J6" s="4"/>
    </row>
    <row r="7" spans="1:16" ht="15" customHeight="1">
      <c r="A7" s="4"/>
      <c r="B7" s="8"/>
      <c r="C7" s="11"/>
      <c r="D7" s="24" t="s">
        <v>39</v>
      </c>
      <c r="E7" s="40">
        <f>E6*50/100</f>
        <v>0</v>
      </c>
      <c r="F7" s="11"/>
      <c r="G7" s="11"/>
      <c r="H7" s="12"/>
      <c r="I7" s="4"/>
      <c r="J7" s="4"/>
    </row>
    <row r="8" spans="1:16" ht="15" customHeight="1">
      <c r="A8" s="4"/>
      <c r="B8" s="8"/>
      <c r="C8" s="11"/>
      <c r="D8" s="24" t="s">
        <v>40</v>
      </c>
      <c r="E8" s="40">
        <f>E6*75/100</f>
        <v>0</v>
      </c>
      <c r="F8" s="11"/>
      <c r="G8" s="11"/>
      <c r="H8" s="12"/>
      <c r="I8" s="4"/>
      <c r="J8" s="4"/>
    </row>
    <row r="9" spans="1:16" ht="10.5" customHeight="1">
      <c r="A9" s="4"/>
      <c r="B9" s="8"/>
      <c r="C9" s="11"/>
      <c r="D9" s="11"/>
      <c r="E9" s="11"/>
      <c r="F9" s="11"/>
      <c r="G9" s="11"/>
      <c r="H9" s="12"/>
      <c r="I9" s="4"/>
      <c r="J9" s="4"/>
    </row>
    <row r="10" spans="1:16" ht="21">
      <c r="A10" s="4"/>
      <c r="B10" s="8"/>
      <c r="C10" s="26" t="s">
        <v>41</v>
      </c>
      <c r="D10" s="26"/>
      <c r="E10" s="26"/>
      <c r="F10" s="28">
        <v>0</v>
      </c>
      <c r="G10" s="27" t="s">
        <v>36</v>
      </c>
      <c r="H10" s="14"/>
      <c r="I10" s="4"/>
      <c r="J10" s="4"/>
    </row>
    <row r="11" spans="1:16" ht="11.25" customHeight="1" thickBot="1">
      <c r="A11" s="4"/>
      <c r="B11" s="8"/>
      <c r="C11" s="9"/>
      <c r="D11" s="9"/>
      <c r="E11" s="9"/>
      <c r="F11" s="9"/>
      <c r="G11" s="11"/>
      <c r="H11" s="12"/>
      <c r="I11" s="4"/>
      <c r="J11" s="4"/>
    </row>
    <row r="12" spans="1:16" ht="21.75" thickTop="1">
      <c r="A12" s="4"/>
      <c r="B12" s="13"/>
      <c r="C12" s="21" t="s">
        <v>4</v>
      </c>
      <c r="D12" s="17" t="s">
        <v>29</v>
      </c>
      <c r="E12" s="18"/>
      <c r="F12" s="18"/>
      <c r="G12" s="18"/>
      <c r="H12" s="19"/>
      <c r="I12" s="4"/>
      <c r="J12" s="4"/>
    </row>
    <row r="13" spans="1:16" ht="15" customHeight="1" thickBot="1">
      <c r="A13" s="4"/>
      <c r="B13" s="13"/>
      <c r="C13" s="22"/>
      <c r="D13" s="46">
        <f>F10</f>
        <v>0</v>
      </c>
      <c r="E13" s="47" t="s">
        <v>2</v>
      </c>
      <c r="F13" s="47" t="s">
        <v>1</v>
      </c>
      <c r="G13" s="47" t="s">
        <v>3</v>
      </c>
      <c r="H13" s="48" t="s">
        <v>37</v>
      </c>
      <c r="I13" s="4"/>
      <c r="J13" s="4"/>
      <c r="L13" t="s">
        <v>31</v>
      </c>
      <c r="M13" t="s">
        <v>32</v>
      </c>
      <c r="N13" t="s">
        <v>31</v>
      </c>
      <c r="P13" t="s">
        <v>33</v>
      </c>
    </row>
    <row r="14" spans="1:16" ht="21.75" thickTop="1">
      <c r="A14" s="4"/>
      <c r="B14" s="32" t="s">
        <v>25</v>
      </c>
      <c r="C14" s="38">
        <f>3*E6</f>
        <v>0</v>
      </c>
      <c r="D14" s="30">
        <f>IF($D$13&gt;3,3*$E$7,(3*E6)-D13*E7)</f>
        <v>0</v>
      </c>
      <c r="E14" s="29">
        <f>3*$E$7</f>
        <v>0</v>
      </c>
      <c r="F14" s="29">
        <f>3*$E$7</f>
        <v>0</v>
      </c>
      <c r="G14" s="29">
        <f>3*$E$7</f>
        <v>0</v>
      </c>
      <c r="H14" s="30">
        <f>3*$E$7</f>
        <v>0</v>
      </c>
      <c r="I14" s="4"/>
      <c r="J14" s="4"/>
      <c r="L14">
        <f>IF($D$13&gt;3,3,$D$13)</f>
        <v>0</v>
      </c>
      <c r="M14" s="1">
        <f>$E$7</f>
        <v>0</v>
      </c>
      <c r="N14">
        <f>3-L14</f>
        <v>3</v>
      </c>
      <c r="O14" s="1">
        <f>$E$6</f>
        <v>0</v>
      </c>
      <c r="P14" s="1">
        <f>N14*O14+L14*M14</f>
        <v>0</v>
      </c>
    </row>
    <row r="15" spans="1:16" ht="21">
      <c r="A15" s="4"/>
      <c r="B15" s="33" t="s">
        <v>26</v>
      </c>
      <c r="C15" s="39">
        <f>17*E6</f>
        <v>0</v>
      </c>
      <c r="D15" s="31">
        <f>P15</f>
        <v>0</v>
      </c>
      <c r="E15" s="25">
        <f>17*$E$6</f>
        <v>0</v>
      </c>
      <c r="F15" s="25">
        <f>4*$E$8+13*E6</f>
        <v>0</v>
      </c>
      <c r="G15" s="25">
        <f>12*$E$8+5*$E$6</f>
        <v>0</v>
      </c>
      <c r="H15" s="31">
        <f>17*$E$8</f>
        <v>0</v>
      </c>
      <c r="I15" s="4"/>
      <c r="J15" s="4"/>
      <c r="K15" t="b">
        <f>AND(D13&gt;3,D13&lt;21)</f>
        <v>0</v>
      </c>
      <c r="L15">
        <f>IF(AND(D13&gt;3,D13&lt;21),D13-3,IF($D$13&gt;20,17,))</f>
        <v>0</v>
      </c>
      <c r="M15" s="1">
        <f>$E$8</f>
        <v>0</v>
      </c>
      <c r="N15">
        <f>17-L15</f>
        <v>17</v>
      </c>
      <c r="O15" s="1">
        <f>$E$6</f>
        <v>0</v>
      </c>
      <c r="P15" s="1">
        <f t="shared" ref="P15:P16" si="0">N15*O15+L15*M15</f>
        <v>0</v>
      </c>
    </row>
    <row r="16" spans="1:16" ht="21">
      <c r="A16" s="4"/>
      <c r="B16" s="33" t="s">
        <v>27</v>
      </c>
      <c r="C16" s="39">
        <f>10*E6</f>
        <v>0</v>
      </c>
      <c r="D16" s="31">
        <f>P16</f>
        <v>0</v>
      </c>
      <c r="E16" s="25">
        <f>10*$E$6</f>
        <v>0</v>
      </c>
      <c r="F16" s="25">
        <f>10*$E$6</f>
        <v>0</v>
      </c>
      <c r="G16" s="25">
        <f>10*$E$6</f>
        <v>0</v>
      </c>
      <c r="H16" s="31">
        <f>10*$E$6</f>
        <v>0</v>
      </c>
      <c r="I16" s="4"/>
      <c r="J16" s="4"/>
      <c r="K16">
        <f>IF($D$13&gt;3,3*$E$7,($D$13-3)*$E$7+3*$E$6)</f>
        <v>0</v>
      </c>
      <c r="L16">
        <v>0</v>
      </c>
      <c r="M16" s="1">
        <f>$E$7</f>
        <v>0</v>
      </c>
      <c r="N16">
        <v>10</v>
      </c>
      <c r="O16" s="1">
        <f>$E$6</f>
        <v>0</v>
      </c>
      <c r="P16" s="1">
        <f t="shared" si="0"/>
        <v>0</v>
      </c>
    </row>
    <row r="17" spans="1:16" ht="21">
      <c r="A17" s="4"/>
      <c r="B17" s="33" t="s">
        <v>28</v>
      </c>
      <c r="C17" s="39">
        <f t="shared" ref="C17:H17" si="1">SUM(C14:C16)</f>
        <v>0</v>
      </c>
      <c r="D17" s="52">
        <f>SUM(D14:D16)</f>
        <v>0</v>
      </c>
      <c r="E17" s="53">
        <f>SUM(E14:E16)</f>
        <v>0</v>
      </c>
      <c r="F17" s="53">
        <f>SUM(F14:F16)</f>
        <v>0</v>
      </c>
      <c r="G17" s="53">
        <f>SUM(G14:G16)</f>
        <v>0</v>
      </c>
      <c r="H17" s="52">
        <f>SUM(H14:H16)</f>
        <v>0</v>
      </c>
      <c r="I17" s="4"/>
      <c r="J17" s="4"/>
      <c r="K17">
        <f>IF($D$13&gt;3,3*$E$7,($D$13-3)*$E$7+3*$E$6)</f>
        <v>0</v>
      </c>
      <c r="P17" s="1">
        <f>SUM(P14:P16)</f>
        <v>0</v>
      </c>
    </row>
    <row r="18" spans="1:16" ht="12" customHeight="1" thickBot="1">
      <c r="A18" s="4"/>
      <c r="B18" s="43"/>
      <c r="C18" s="44"/>
      <c r="D18" s="44"/>
      <c r="E18" s="44"/>
      <c r="F18" s="44"/>
      <c r="G18" s="44"/>
      <c r="H18" s="45"/>
      <c r="I18" s="4"/>
      <c r="J18" s="4"/>
      <c r="P18" s="1"/>
    </row>
    <row r="19" spans="1:16" ht="22.5" thickTop="1" thickBot="1">
      <c r="A19" s="4"/>
      <c r="B19" s="41" t="s">
        <v>42</v>
      </c>
      <c r="C19" s="42"/>
      <c r="D19" s="34">
        <f>D17-$C$17</f>
        <v>0</v>
      </c>
      <c r="E19" s="34">
        <f>E17-$C$17</f>
        <v>0</v>
      </c>
      <c r="F19" s="34">
        <f>F17-$C$17</f>
        <v>0</v>
      </c>
      <c r="G19" s="34">
        <f>G17-$C$17</f>
        <v>0</v>
      </c>
      <c r="H19" s="34">
        <f>H17-$C$17</f>
        <v>0</v>
      </c>
      <c r="I19" s="4"/>
      <c r="J19" s="4"/>
    </row>
    <row r="20" spans="1:16" ht="21.75" thickTop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6" ht="21">
      <c r="A21" s="16" t="s">
        <v>30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6" s="20" customFormat="1" ht="224.25" customHeight="1">
      <c r="A22" s="35" t="s">
        <v>35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6" ht="21" customHeight="1"/>
  </sheetData>
  <sheetProtection password="BDCD" sheet="1" objects="1" scenarios="1" selectLockedCells="1"/>
  <mergeCells count="7">
    <mergeCell ref="A21:J21"/>
    <mergeCell ref="C12:C13"/>
    <mergeCell ref="D12:H12"/>
    <mergeCell ref="B2:H2"/>
    <mergeCell ref="B19:C19"/>
    <mergeCell ref="B18:H18"/>
    <mergeCell ref="A22:J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E22" sqref="E22"/>
    </sheetView>
  </sheetViews>
  <sheetFormatPr baseColWidth="10" defaultRowHeight="15"/>
  <cols>
    <col min="1" max="1" width="26.140625" customWidth="1"/>
  </cols>
  <sheetData>
    <row r="1" spans="1:11">
      <c r="A1" t="s">
        <v>5</v>
      </c>
    </row>
    <row r="2" spans="1:11">
      <c r="A2" t="s">
        <v>6</v>
      </c>
    </row>
    <row r="3" spans="1:11">
      <c r="A3" t="s">
        <v>7</v>
      </c>
    </row>
    <row r="4" spans="1:11">
      <c r="A4" t="s">
        <v>8</v>
      </c>
    </row>
    <row r="5" spans="1:11">
      <c r="A5" t="s">
        <v>9</v>
      </c>
    </row>
    <row r="6" spans="1:11">
      <c r="A6" t="s">
        <v>10</v>
      </c>
    </row>
    <row r="9" spans="1:11"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  <c r="J9" s="2"/>
    </row>
    <row r="10" spans="1:11">
      <c r="A10" t="s">
        <v>19</v>
      </c>
      <c r="B10" s="3">
        <v>958.98</v>
      </c>
      <c r="C10" s="3">
        <v>546.41</v>
      </c>
      <c r="D10" s="3">
        <v>23.87</v>
      </c>
      <c r="E10" s="3">
        <v>632.66</v>
      </c>
      <c r="F10" s="3">
        <v>235.06</v>
      </c>
      <c r="G10" s="3">
        <v>436.72</v>
      </c>
      <c r="H10" s="3">
        <v>352.25</v>
      </c>
      <c r="I10" s="1">
        <f>SUM(B10:H10)</f>
        <v>3185.95</v>
      </c>
      <c r="K10" s="1">
        <f>H10*6</f>
        <v>2113.5</v>
      </c>
    </row>
    <row r="11" spans="1:11">
      <c r="A11" t="s">
        <v>20</v>
      </c>
      <c r="B11" s="3">
        <v>958.98</v>
      </c>
      <c r="C11" s="3">
        <v>509.84</v>
      </c>
      <c r="D11" s="3">
        <v>23.87</v>
      </c>
      <c r="E11" s="3">
        <v>537.28</v>
      </c>
      <c r="F11" s="3">
        <v>170.69</v>
      </c>
    </row>
    <row r="12" spans="1:11">
      <c r="A12" t="s">
        <v>21</v>
      </c>
      <c r="B12" s="3">
        <v>958.98</v>
      </c>
      <c r="C12" s="3">
        <v>473.35</v>
      </c>
      <c r="D12" s="3">
        <v>23.87</v>
      </c>
      <c r="E12" s="3">
        <v>399.84</v>
      </c>
      <c r="F12" s="3">
        <v>160.19999999999999</v>
      </c>
    </row>
    <row r="13" spans="1:11">
      <c r="A13" t="s">
        <v>22</v>
      </c>
      <c r="B13" s="3">
        <v>958.98</v>
      </c>
      <c r="C13" s="3">
        <v>439.5</v>
      </c>
      <c r="D13" s="3">
        <v>23.87</v>
      </c>
      <c r="E13" s="3">
        <v>325.58</v>
      </c>
      <c r="F13" s="3">
        <v>148.32</v>
      </c>
    </row>
    <row r="14" spans="1:11">
      <c r="A14" t="s">
        <v>23</v>
      </c>
      <c r="B14" s="3">
        <v>958.98</v>
      </c>
      <c r="C14" s="3">
        <v>417.25</v>
      </c>
      <c r="D14" s="3">
        <v>23.87</v>
      </c>
      <c r="E14" s="3">
        <v>248.07</v>
      </c>
      <c r="F14" s="3">
        <v>148.32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2012-07-30T09:29:36Z</dcterms:created>
  <dcterms:modified xsi:type="dcterms:W3CDTF">2012-08-05T09:43:31Z</dcterms:modified>
</cp:coreProperties>
</file>